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20" sheetId="1" r:id="rId1"/>
    <sheet name="PMR 2020" sheetId="2" r:id="rId2"/>
  </sheets>
  <definedNames>
    <definedName name="_xlnm.Print_Area" localSheetId="1">'PMR 2020'!$A$1:$E$19</definedName>
    <definedName name="_xlnm.Print_Area" localSheetId="0">'PMR OBJETIVOS 2020'!$A$1:$E$27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<sst xmlns="http://schemas.openxmlformats.org/spreadsheetml/2006/main" count="100" uniqueCount="81">
  <si>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</si>
  <si>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</si>
  <si>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</si>
  <si>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</si>
  <si>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</si>
  <si>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</si>
  <si>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</si>
  <si>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</si>
  <si>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</si>
  <si>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</si>
  <si>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</si>
  <si>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</si>
  <si>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</si>
  <si>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</si>
  <si>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</si>
  <si>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</si>
  <si>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</si>
  <si>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</si>
  <si>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</si>
  <si>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</si>
  <si>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</si>
  <si>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</si>
  <si>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</si>
  <si>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</si>
  <si>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</si>
  <si>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</si>
  <si>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</si>
  <si>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</si>
  <si>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</si>
  <si>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</si>
  <si>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</si>
  <si>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</si>
  <si>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</si>
  <si>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</si>
  <si>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</si>
  <si>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</si>
  <si>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</si>
  <si>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</si>
  <si>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</si>
  <si>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</si>
  <si>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</si>
  <si>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</si>
  <si>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</si>
  <si>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</si>
  <si>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</si>
  <si>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</si>
  <si>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</si>
  <si>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</si>
  <si>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</si>
  <si>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</si>
  <si>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PRESUPUESTO POR PRODUCTOS VIGENCIA 2019</t>
  </si>
  <si>
    <t xml:space="preserve">100%PC </t>
  </si>
  <si>
    <t>75%-15%-10%</t>
  </si>
  <si>
    <t>IA 75%</t>
  </si>
  <si>
    <t>RF 15%</t>
  </si>
  <si>
    <t xml:space="preserve">PC 10% </t>
  </si>
  <si>
    <t xml:space="preserve">POR PROYECTO </t>
  </si>
  <si>
    <t xml:space="preserve">RF </t>
  </si>
  <si>
    <t xml:space="preserve">PC </t>
  </si>
  <si>
    <t xml:space="preserve">Resolucion 023 de 2019 baja a 95 sujetos de control </t>
  </si>
  <si>
    <t>Revisó y Aprobó Mercedes Yunda Monroy   - Directora Técnica de Planeación</t>
  </si>
  <si>
    <t xml:space="preserve">Aprobó: Mercedes Yunda Monroy - Directora Técnica de Planeación. </t>
  </si>
  <si>
    <t>HACER EFECTIVO  EL RESARCIMIENTO AL DAÑO CAUSADO AL ERARIO DISTRITAL</t>
  </si>
  <si>
    <r>
      <rPr>
        <b/>
        <sz val="10"/>
        <rFont val="Arial"/>
        <family val="2"/>
      </rPr>
      <t xml:space="preserve">Seguimiento con corte a septiembre de 2019: </t>
    </r>
    <r>
      <rPr>
        <sz val="10"/>
        <rFont val="Arial"/>
        <family val="2"/>
      </rPr>
      <t xml:space="preserve">A la fecha se han realizado 514  acciones de diálogo de las 460 programadas.
</t>
    </r>
    <r>
      <rPr>
        <b/>
        <sz val="10"/>
        <rFont val="Arial"/>
        <family val="2"/>
      </rPr>
      <t xml:space="preserve">
Seguimiento con corte a agosto de 2019: </t>
    </r>
    <r>
      <rPr>
        <sz val="10"/>
        <rFont val="Arial"/>
        <family val="2"/>
      </rPr>
      <t>A la fecha se han realizado 467  acciones de diálogo de las 460 programadas.</t>
    </r>
    <r>
      <rPr>
        <b/>
        <sz val="10"/>
        <rFont val="Arial"/>
        <family val="2"/>
      </rPr>
      <t xml:space="preserve">
Seguimiento con corte a julio de 2019:</t>
    </r>
    <r>
      <rPr>
        <sz val="10"/>
        <rFont val="Arial"/>
        <family val="2"/>
      </rPr>
      <t xml:space="preserve"> A la fecha se han realizado 414  acciones de diálogo de las 460 programadas.
</t>
    </r>
    <r>
      <rPr>
        <b/>
        <sz val="10"/>
        <rFont val="Arial"/>
        <family val="2"/>
      </rPr>
      <t xml:space="preserve">Seguimiento con corte a junio de 2019: </t>
    </r>
    <r>
      <rPr>
        <sz val="10"/>
        <rFont val="Arial"/>
        <family val="2"/>
      </rPr>
      <t xml:space="preserve">A la fecha se han realizado 359 acciones de diálogo de las 460 programadas.
</t>
    </r>
    <r>
      <rPr>
        <b/>
        <sz val="10"/>
        <rFont val="Arial"/>
        <family val="2"/>
      </rPr>
      <t xml:space="preserve">
Seguimiento con corte a mayo de 2019: </t>
    </r>
    <r>
      <rPr>
        <sz val="10"/>
        <rFont val="Arial"/>
        <family val="2"/>
      </rPr>
      <t>Se ratifica lo reportado a abril.</t>
    </r>
    <r>
      <rPr>
        <b/>
        <sz val="10"/>
        <rFont val="Arial"/>
        <family val="2"/>
      </rPr>
      <t xml:space="preserve">
Seguimiento con corte a abril de 2019: </t>
    </r>
    <r>
      <rPr>
        <sz val="10"/>
        <rFont val="Arial"/>
        <family val="2"/>
      </rPr>
      <t>Se ratifica lo reportado a marzo.</t>
    </r>
    <r>
      <rPr>
        <b/>
        <sz val="10"/>
        <rFont val="Arial"/>
        <family val="2"/>
      </rPr>
      <t xml:space="preserve">
Seguimiento con corte a marzo de 2019: 
</t>
    </r>
    <r>
      <rPr>
        <sz val="10"/>
        <rFont val="Arial"/>
        <family val="2"/>
      </rPr>
      <t>A la fecha se han realizado 175 acciones de diálogo de las 460 programadas.</t>
    </r>
    <r>
      <rPr>
        <b/>
        <sz val="10"/>
        <rFont val="Arial"/>
        <family val="2"/>
      </rPr>
      <t xml:space="preserve">
Seguimiento con corte a febrero de 2019: 
</t>
    </r>
    <r>
      <rPr>
        <sz val="10"/>
        <rFont val="Arial"/>
        <family val="2"/>
      </rPr>
      <t>Se ratifica lo reportado a enero.</t>
    </r>
    <r>
      <rPr>
        <b/>
        <sz val="10"/>
        <rFont val="Arial"/>
        <family val="2"/>
      </rPr>
      <t xml:space="preserve">
Seguimiento con corte a enero de 2019: 
</t>
    </r>
    <r>
      <rPr>
        <sz val="10"/>
        <rFont val="Arial"/>
        <family val="2"/>
      </rPr>
      <t>A la fecha se han realizado 20 acciones de diálogo de las 460 programadas.</t>
    </r>
  </si>
  <si>
    <t xml:space="preserve">Elaboró:- Claudia Pedraza Aldana  -  Dirección Técnica de Planeación </t>
  </si>
  <si>
    <t>OBJETIVOS - PRODUCTOS E  INDICADORES  DE 2020</t>
  </si>
  <si>
    <t xml:space="preserve">ALCANZADO A ENERO </t>
  </si>
  <si>
    <t>Fecha de Elaboración Febrero 11 de 2020</t>
  </si>
  <si>
    <r>
      <t>PORCENTAJE DE ENTIDADES DISTRITALES AUDITADAS DURANTE EL PERIODO</t>
    </r>
    <r>
      <rPr>
        <sz val="9"/>
        <rFont val="Arial"/>
        <family val="2"/>
      </rPr>
      <t xml:space="preserve">
No. De sujetos de control auditados en la vigencia / Total de sujetos de control competencia de la Contraloria de Bogotá *100 (/95)</t>
    </r>
  </si>
  <si>
    <r>
      <t xml:space="preserve">TASA DE RETORNO
</t>
    </r>
    <r>
      <rPr>
        <sz val="9"/>
        <rFont val="Arial"/>
        <family val="2"/>
      </rPr>
      <t xml:space="preserve">Valor de los beneficios / total presupuesto ejecutado por la Contraloria de Bogotá, D.C. en el periodo analizado.
/)
</t>
    </r>
  </si>
  <si>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</si>
  <si>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r>
      <t>MONTO DE DINERO SUCEPTIBLE DE RECAUDO POR PROCESOS DE RESPONSABILIDAD FISCAL POR VIGENCIA FISCAL</t>
    </r>
    <r>
      <rPr>
        <sz val="9"/>
        <rFont val="Arial"/>
        <family val="2"/>
      </rPr>
      <t xml:space="preserve">
Valor de la Cuantía
Recaudada en la Vigencia  / Valor a recaudar programado (meta anual)
/ 700.000.000,00) 
</t>
    </r>
  </si>
  <si>
    <t>700,000,000</t>
  </si>
  <si>
    <t xml:space="preserve">Denominador Plan de Accion 2020 Version 1,0 </t>
  </si>
  <si>
    <t>Resultado del indicador se vera reflejado con  fuente del Boletin de Beneficios No 1</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</si>
  <si>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(/550)</t>
    </r>
  </si>
  <si>
    <r>
      <t>INFORMES DE AUDITORIA REALIZADOS DURANTE EL PERIODO</t>
    </r>
    <r>
      <rPr>
        <sz val="9"/>
        <rFont val="Arial"/>
        <family val="2"/>
      </rPr>
      <t xml:space="preserve">
Total Informes de Auditoria realizados (/239)</t>
    </r>
  </si>
  <si>
    <t>Denominador PAD 2020 version 1,0</t>
  </si>
  <si>
    <t xml:space="preserve">inversion ENERO </t>
  </si>
  <si>
    <t>GIROS ACUMULADOS A ENERO DE 2020</t>
  </si>
  <si>
    <t xml:space="preserve">Elaboró:   - Claudia Pedraza Aldana  Febrero  11 de 2020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</si>
</sst>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1">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11"/>
      <name val="Arial"/>
      <family val="2"/>
    </font>
    <font>
      <b/>
      <sz val="11"/>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6">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8"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wrapText="1"/>
    </xf>
    <xf numFmtId="0" fontId="22"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79"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2"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8" fillId="35" borderId="10" xfId="0" applyNumberFormat="1" applyFont="1" applyFill="1" applyBorder="1" applyAlignment="1">
      <alignment horizontal="right" vertical="center" wrapText="1" readingOrder="1"/>
    </xf>
    <xf numFmtId="166" fontId="0" fillId="38" borderId="10" xfId="51" applyFont="1" applyFill="1" applyBorder="1" applyAlignment="1">
      <alignment/>
    </xf>
    <xf numFmtId="166"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24" fillId="0" borderId="10" xfId="0" applyNumberFormat="1" applyFont="1" applyBorder="1" applyAlignment="1">
      <alignment horizontal="center" vertical="center" wrapText="1"/>
    </xf>
    <xf numFmtId="0" fontId="24" fillId="0" borderId="10" xfId="0" applyFont="1" applyBorder="1" applyAlignment="1">
      <alignment horizontal="justify" vertical="top" wrapText="1"/>
    </xf>
    <xf numFmtId="10" fontId="14" fillId="0" borderId="10" xfId="56" applyNumberFormat="1" applyFont="1" applyBorder="1" applyAlignment="1">
      <alignment vertical="center" wrapText="1"/>
    </xf>
    <xf numFmtId="9" fontId="4" fillId="37" borderId="10" xfId="56" applyNumberFormat="1" applyFont="1" applyFill="1" applyBorder="1" applyAlignment="1">
      <alignment horizontal="center" vertical="center"/>
    </xf>
    <xf numFmtId="10" fontId="4" fillId="37" borderId="10" xfId="0" applyNumberFormat="1" applyFont="1" applyFill="1" applyBorder="1" applyAlignment="1">
      <alignment horizontal="center" vertical="center"/>
    </xf>
    <xf numFmtId="9" fontId="7" fillId="0" borderId="0" xfId="56" applyFont="1" applyBorder="1" applyAlignment="1">
      <alignment horizontal="center" vertic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0" borderId="13" xfId="0" applyFont="1" applyFill="1" applyBorder="1" applyAlignment="1">
      <alignment horizontal="center" vertical="center"/>
    </xf>
    <xf numFmtId="0" fontId="2" fillId="40"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28575</xdr:rowOff>
    </xdr:from>
    <xdr:to>
      <xdr:col>0</xdr:col>
      <xdr:colOff>942975</xdr:colOff>
      <xdr:row>3</xdr:row>
      <xdr:rowOff>276225</xdr:rowOff>
    </xdr:to>
    <xdr:pic>
      <xdr:nvPicPr>
        <xdr:cNvPr id="1" name="Imagen 3"/>
        <xdr:cNvPicPr preferRelativeResize="1">
          <a:picLocks noChangeAspect="1"/>
        </xdr:cNvPicPr>
      </xdr:nvPicPr>
      <xdr:blipFill>
        <a:blip r:embed="rId1"/>
        <a:srcRect t="9434" b="9434"/>
        <a:stretch>
          <a:fillRect/>
        </a:stretch>
      </xdr:blipFill>
      <xdr:spPr>
        <a:xfrm>
          <a:off x="190500" y="209550"/>
          <a:ext cx="752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0</xdr:col>
      <xdr:colOff>1000125</xdr:colOff>
      <xdr:row>4</xdr:row>
      <xdr:rowOff>95250</xdr:rowOff>
    </xdr:to>
    <xdr:pic>
      <xdr:nvPicPr>
        <xdr:cNvPr id="1" name="Imagen 2"/>
        <xdr:cNvPicPr preferRelativeResize="1">
          <a:picLocks noChangeAspect="1"/>
        </xdr:cNvPicPr>
      </xdr:nvPicPr>
      <xdr:blipFill>
        <a:blip r:embed="rId1"/>
        <a:srcRect t="9434" b="9434"/>
        <a:stretch>
          <a:fillRect/>
        </a:stretch>
      </xdr:blipFill>
      <xdr:spPr>
        <a:xfrm>
          <a:off x="247650" y="37147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52"/>
  <sheetViews>
    <sheetView tabSelected="1" zoomScalePageLayoutView="0" workbookViewId="0" topLeftCell="A1">
      <selection activeCell="G9" sqref="G9"/>
    </sheetView>
  </sheetViews>
  <sheetFormatPr defaultColWidth="11.421875" defaultRowHeight="15"/>
  <cols>
    <col min="1" max="1" width="56.8515625" style="19" customWidth="1"/>
    <col min="2" max="3" width="17.421875" style="19" customWidth="1"/>
    <col min="4" max="4" width="15.421875" style="19" customWidth="1"/>
    <col min="5" max="5" width="14.140625" style="19" customWidth="1"/>
    <col min="6" max="6" width="41.28125" style="19" hidden="1" customWidth="1"/>
    <col min="7" max="7" width="76.7109375" style="19" customWidth="1"/>
    <col min="8" max="8" width="23.00390625" style="19" customWidth="1"/>
    <col min="9" max="9" width="51.140625" style="19"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5" t="s">
        <v>36</v>
      </c>
      <c r="B1" s="96"/>
      <c r="C1" s="96"/>
      <c r="D1" s="96"/>
      <c r="E1" s="97"/>
    </row>
    <row r="2" spans="1:4" ht="15.75" customHeight="1">
      <c r="A2" s="98" t="s">
        <v>4</v>
      </c>
      <c r="B2" s="98"/>
      <c r="C2" s="98"/>
      <c r="D2" s="98"/>
    </row>
    <row r="3" spans="1:4" ht="15.75">
      <c r="A3" s="99" t="s">
        <v>7</v>
      </c>
      <c r="B3" s="99"/>
      <c r="C3" s="99"/>
      <c r="D3" s="99"/>
    </row>
    <row r="4" spans="1:4" ht="24" customHeight="1">
      <c r="A4" s="100" t="s">
        <v>65</v>
      </c>
      <c r="B4" s="100"/>
      <c r="C4" s="100"/>
      <c r="D4" s="100"/>
    </row>
    <row r="5" spans="1:5" ht="14.25" customHeight="1">
      <c r="A5" s="23" t="s">
        <v>23</v>
      </c>
      <c r="B5" s="101" t="s">
        <v>20</v>
      </c>
      <c r="C5" s="101"/>
      <c r="D5" s="101"/>
      <c r="E5" s="101"/>
    </row>
    <row r="6" spans="1:5" ht="24">
      <c r="A6" s="1" t="s">
        <v>29</v>
      </c>
      <c r="B6" s="1" t="s">
        <v>0</v>
      </c>
      <c r="C6" s="1" t="s">
        <v>1</v>
      </c>
      <c r="D6" s="1">
        <v>2020</v>
      </c>
      <c r="E6" s="1" t="s">
        <v>66</v>
      </c>
    </row>
    <row r="7" spans="1:7" ht="48">
      <c r="A7" s="24" t="s">
        <v>68</v>
      </c>
      <c r="B7" s="18">
        <v>1</v>
      </c>
      <c r="C7" s="17">
        <v>1</v>
      </c>
      <c r="D7" s="59">
        <v>0.95</v>
      </c>
      <c r="E7" s="88">
        <v>0</v>
      </c>
      <c r="G7" s="73" t="s">
        <v>59</v>
      </c>
    </row>
    <row r="8" spans="1:5" ht="20.25" customHeight="1">
      <c r="A8" s="23" t="s">
        <v>24</v>
      </c>
      <c r="B8" s="93" t="s">
        <v>5</v>
      </c>
      <c r="C8" s="93"/>
      <c r="D8" s="93"/>
      <c r="E8" s="93"/>
    </row>
    <row r="9" spans="1:5" ht="24">
      <c r="A9" s="1" t="s">
        <v>30</v>
      </c>
      <c r="B9" s="1" t="s">
        <v>6</v>
      </c>
      <c r="C9" s="1" t="s">
        <v>1</v>
      </c>
      <c r="D9" s="1">
        <v>2020</v>
      </c>
      <c r="E9" s="1" t="str">
        <f>E6</f>
        <v>ALCANZADO A ENERO </v>
      </c>
    </row>
    <row r="10" spans="1:8" ht="70.5" customHeight="1">
      <c r="A10" s="24" t="s">
        <v>76</v>
      </c>
      <c r="B10" s="2">
        <f>130+157+168+287</f>
        <v>742</v>
      </c>
      <c r="C10" s="3">
        <f>333+177+150+150</f>
        <v>810</v>
      </c>
      <c r="D10" s="60">
        <v>239</v>
      </c>
      <c r="E10" s="88">
        <v>0</v>
      </c>
      <c r="G10" s="73" t="s">
        <v>77</v>
      </c>
      <c r="H10" s="30"/>
    </row>
    <row r="11" spans="1:9" ht="24.75" customHeight="1">
      <c r="A11" s="25" t="s">
        <v>25</v>
      </c>
      <c r="B11" s="94" t="s">
        <v>62</v>
      </c>
      <c r="C11" s="94"/>
      <c r="D11" s="94"/>
      <c r="E11" s="94"/>
      <c r="H11" s="43"/>
      <c r="I11" s="43"/>
    </row>
    <row r="12" spans="1:11" ht="27" customHeight="1">
      <c r="A12" s="1" t="s">
        <v>31</v>
      </c>
      <c r="B12" s="1" t="s">
        <v>0</v>
      </c>
      <c r="C12" s="1" t="s">
        <v>1</v>
      </c>
      <c r="D12" s="1">
        <f>D6</f>
        <v>2020</v>
      </c>
      <c r="E12" s="42" t="str">
        <f>E6</f>
        <v>ALCANZADO A ENERO </v>
      </c>
      <c r="J12" s="46"/>
      <c r="K12" s="46"/>
    </row>
    <row r="13" spans="1:19" ht="60">
      <c r="A13" s="24" t="s">
        <v>69</v>
      </c>
      <c r="B13" s="4">
        <v>4.34</v>
      </c>
      <c r="C13" s="4" t="s">
        <v>22</v>
      </c>
      <c r="D13" s="61">
        <v>3</v>
      </c>
      <c r="E13" s="88">
        <v>0</v>
      </c>
      <c r="G13" s="87" t="s">
        <v>74</v>
      </c>
      <c r="H13" s="66"/>
      <c r="I13" s="66"/>
      <c r="K13" s="49"/>
      <c r="L13" s="44"/>
      <c r="M13" s="47"/>
      <c r="N13" s="52"/>
      <c r="O13" s="51"/>
      <c r="P13" s="51"/>
      <c r="S13" s="50"/>
    </row>
    <row r="14" spans="1:11" ht="14.25">
      <c r="A14" s="25" t="s">
        <v>26</v>
      </c>
      <c r="B14" s="93" t="s">
        <v>2</v>
      </c>
      <c r="C14" s="93"/>
      <c r="D14" s="93"/>
      <c r="E14" s="93"/>
      <c r="I14" s="43"/>
      <c r="J14" s="30"/>
      <c r="K14" s="43"/>
    </row>
    <row r="15" spans="1:8" ht="34.5" customHeight="1">
      <c r="A15" s="1" t="s">
        <v>32</v>
      </c>
      <c r="B15" s="1" t="s">
        <v>0</v>
      </c>
      <c r="C15" s="1" t="s">
        <v>1</v>
      </c>
      <c r="D15" s="1">
        <f>D6</f>
        <v>2020</v>
      </c>
      <c r="E15" s="42" t="str">
        <f>E6</f>
        <v>ALCANZADO A ENERO </v>
      </c>
      <c r="H15" s="30"/>
    </row>
    <row r="16" spans="1:19" ht="84">
      <c r="A16" s="22" t="s">
        <v>71</v>
      </c>
      <c r="B16" s="63">
        <v>300</v>
      </c>
      <c r="C16" s="60">
        <v>2000</v>
      </c>
      <c r="D16" s="60" t="s">
        <v>72</v>
      </c>
      <c r="E16" s="88">
        <v>0</v>
      </c>
      <c r="F16" s="19">
        <f>489.510134/650</f>
        <v>0.7530925138461538</v>
      </c>
      <c r="G16" s="73" t="s">
        <v>73</v>
      </c>
      <c r="J16" s="72"/>
      <c r="S16" s="50" t="s">
        <v>43</v>
      </c>
    </row>
    <row r="17" spans="1:8" ht="14.25">
      <c r="A17" s="91"/>
      <c r="B17" s="91"/>
      <c r="C17" s="91"/>
      <c r="D17" s="91"/>
      <c r="E17" s="91"/>
      <c r="H17" s="30"/>
    </row>
    <row r="18" spans="1:9" ht="24" customHeight="1">
      <c r="A18" s="23" t="s">
        <v>27</v>
      </c>
      <c r="B18" s="102" t="s">
        <v>21</v>
      </c>
      <c r="C18" s="103"/>
      <c r="D18" s="103"/>
      <c r="E18" s="104"/>
      <c r="H18" s="65"/>
      <c r="I18" s="58"/>
    </row>
    <row r="19" spans="1:8" ht="25.5" customHeight="1">
      <c r="A19" s="26" t="s">
        <v>33</v>
      </c>
      <c r="B19" s="1" t="s">
        <v>0</v>
      </c>
      <c r="C19" s="1" t="s">
        <v>1</v>
      </c>
      <c r="D19" s="1">
        <f>D6</f>
        <v>2020</v>
      </c>
      <c r="E19" s="42" t="str">
        <f>E6</f>
        <v>ALCANZADO A ENERO </v>
      </c>
      <c r="H19" s="30"/>
    </row>
    <row r="20" spans="1:8" ht="152.25" customHeight="1">
      <c r="A20" s="27" t="s">
        <v>70</v>
      </c>
      <c r="B20" s="21">
        <v>0.3</v>
      </c>
      <c r="C20" s="21">
        <v>0.8</v>
      </c>
      <c r="D20" s="62">
        <v>0.8</v>
      </c>
      <c r="E20" s="89">
        <v>0</v>
      </c>
      <c r="F20" s="64" t="s">
        <v>47</v>
      </c>
      <c r="G20" s="84"/>
      <c r="H20" s="90"/>
    </row>
    <row r="21" spans="1:8" ht="14.25">
      <c r="A21" s="23" t="s">
        <v>28</v>
      </c>
      <c r="B21" s="74" t="s">
        <v>3</v>
      </c>
      <c r="C21" s="74"/>
      <c r="D21" s="74"/>
      <c r="E21" s="74"/>
      <c r="H21" s="30"/>
    </row>
    <row r="22" spans="1:5" ht="24">
      <c r="A22" s="54" t="s">
        <v>34</v>
      </c>
      <c r="B22" s="54" t="s">
        <v>0</v>
      </c>
      <c r="C22" s="54" t="s">
        <v>1</v>
      </c>
      <c r="D22" s="54">
        <v>2020</v>
      </c>
      <c r="E22" s="54" t="str">
        <f>E6</f>
        <v>ALCANZADO A ENERO </v>
      </c>
    </row>
    <row r="23" spans="1:7" ht="249.75" customHeight="1">
      <c r="A23" s="28" t="s">
        <v>75</v>
      </c>
      <c r="B23" s="85">
        <v>1</v>
      </c>
      <c r="C23" s="85">
        <v>1</v>
      </c>
      <c r="D23" s="85">
        <v>1</v>
      </c>
      <c r="E23" s="89">
        <v>0</v>
      </c>
      <c r="F23" s="86" t="s">
        <v>63</v>
      </c>
      <c r="G23" s="84"/>
    </row>
    <row r="24" spans="1:5" ht="16.5" customHeight="1">
      <c r="A24" s="32"/>
      <c r="B24" s="33"/>
      <c r="C24" s="33"/>
      <c r="D24" s="33"/>
      <c r="E24" s="33"/>
    </row>
    <row r="25" spans="1:4" ht="14.25">
      <c r="A25" s="92" t="s">
        <v>64</v>
      </c>
      <c r="B25" s="92"/>
      <c r="C25" s="92"/>
      <c r="D25" s="92"/>
    </row>
    <row r="26" spans="1:4" ht="14.25">
      <c r="A26" s="29" t="s">
        <v>67</v>
      </c>
      <c r="B26" s="20"/>
      <c r="C26" s="20"/>
      <c r="D26" s="20"/>
    </row>
    <row r="27" spans="1:4" ht="14.25">
      <c r="A27" s="20" t="s">
        <v>60</v>
      </c>
      <c r="B27" s="20"/>
      <c r="C27" s="20"/>
      <c r="D27" s="20"/>
    </row>
    <row r="47" ht="15">
      <c r="C47" s="66"/>
    </row>
    <row r="48" ht="14.25">
      <c r="C48" s="45"/>
    </row>
    <row r="49" ht="14.25">
      <c r="C49" s="45"/>
    </row>
    <row r="52" ht="15">
      <c r="G52"/>
    </row>
  </sheetData>
  <sheetProtection/>
  <mergeCells count="11">
    <mergeCell ref="B18:E18"/>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fitToHeight="1" fitToWidth="1" orientation="portrait" scale="68"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zoomScalePageLayoutView="0" workbookViewId="0" topLeftCell="A1">
      <selection activeCell="A1" sqref="A1:E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95" t="s">
        <v>36</v>
      </c>
      <c r="B1" s="96"/>
      <c r="C1" s="96"/>
      <c r="D1" s="96"/>
      <c r="E1" s="97"/>
    </row>
    <row r="2" spans="1:5" ht="15.75" customHeight="1">
      <c r="A2" s="105" t="s">
        <v>10</v>
      </c>
      <c r="B2" s="105"/>
      <c r="C2" s="105"/>
      <c r="D2" s="105"/>
      <c r="E2" s="105"/>
    </row>
    <row r="3" spans="1:5" ht="15.75" customHeight="1">
      <c r="A3" s="105" t="s">
        <v>11</v>
      </c>
      <c r="B3" s="105"/>
      <c r="C3" s="105"/>
      <c r="D3" s="105"/>
      <c r="E3" s="105"/>
    </row>
    <row r="4" spans="1:5" ht="15.75">
      <c r="A4" s="105" t="s">
        <v>50</v>
      </c>
      <c r="B4" s="105"/>
      <c r="C4" s="105"/>
      <c r="D4" s="105"/>
      <c r="E4" s="105"/>
    </row>
    <row r="6" spans="1:5" ht="15">
      <c r="A6" t="s">
        <v>79</v>
      </c>
      <c r="E6" t="s">
        <v>8</v>
      </c>
    </row>
    <row r="7" spans="1:5" ht="15">
      <c r="A7" s="106" t="s">
        <v>9</v>
      </c>
      <c r="B7" s="107" t="s">
        <v>15</v>
      </c>
      <c r="C7" s="108" t="s">
        <v>17</v>
      </c>
      <c r="D7" s="109"/>
      <c r="E7" s="110" t="s">
        <v>16</v>
      </c>
    </row>
    <row r="8" spans="1:5" ht="15">
      <c r="A8" s="106"/>
      <c r="B8" s="106"/>
      <c r="C8" s="6" t="s">
        <v>18</v>
      </c>
      <c r="D8" s="5" t="s">
        <v>19</v>
      </c>
      <c r="E8" s="111"/>
    </row>
    <row r="9" spans="1:7" ht="15.75">
      <c r="A9" s="10" t="s">
        <v>5</v>
      </c>
      <c r="B9" s="7">
        <f>B12*77%</f>
        <v>10020229128.14</v>
      </c>
      <c r="C9" s="75">
        <v>0</v>
      </c>
      <c r="D9" s="7"/>
      <c r="E9" s="48">
        <f>B9+C9</f>
        <v>10020229128.14</v>
      </c>
      <c r="G9" s="14"/>
    </row>
    <row r="10" spans="1:5" ht="31.5">
      <c r="A10" s="11" t="s">
        <v>12</v>
      </c>
      <c r="B10" s="7">
        <f>B12*11%</f>
        <v>1431461304.02</v>
      </c>
      <c r="C10" s="75">
        <v>0</v>
      </c>
      <c r="D10" s="7"/>
      <c r="E10" s="48">
        <f>B10+C10</f>
        <v>1431461304.02</v>
      </c>
    </row>
    <row r="11" spans="1:5" ht="31.5">
      <c r="A11" s="11" t="s">
        <v>13</v>
      </c>
      <c r="B11" s="7">
        <f>B12*12%</f>
        <v>1561594149.84</v>
      </c>
      <c r="C11" s="7">
        <v>0</v>
      </c>
      <c r="D11" s="7"/>
      <c r="E11" s="48">
        <f>B11+C11</f>
        <v>1561594149.84</v>
      </c>
    </row>
    <row r="12" spans="1:5" ht="15.75">
      <c r="A12" s="12" t="s">
        <v>14</v>
      </c>
      <c r="B12" s="8">
        <v>13013284582</v>
      </c>
      <c r="C12" s="8">
        <v>0</v>
      </c>
      <c r="D12" s="8"/>
      <c r="E12" s="8">
        <f>B12+C12</f>
        <v>13013284582</v>
      </c>
    </row>
    <row r="13" spans="1:5" ht="15.75">
      <c r="A13" s="12"/>
      <c r="B13" s="8"/>
      <c r="C13" s="8"/>
      <c r="D13" s="8"/>
      <c r="E13" s="8"/>
    </row>
    <row r="14" spans="1:8" ht="15.75">
      <c r="A14" s="68" t="s">
        <v>49</v>
      </c>
      <c r="B14" s="69"/>
      <c r="C14" s="69"/>
      <c r="D14" s="70"/>
      <c r="E14" s="71"/>
      <c r="H14" s="8"/>
    </row>
    <row r="15" spans="4:6" ht="15.75">
      <c r="D15" s="15"/>
      <c r="E15" s="67">
        <f>E12+E14</f>
        <v>13013284582</v>
      </c>
      <c r="F15" s="16"/>
    </row>
    <row r="16" spans="1:5" ht="31.5">
      <c r="A16" s="31" t="s">
        <v>35</v>
      </c>
      <c r="B16" s="76">
        <v>66409</v>
      </c>
      <c r="D16" s="13"/>
      <c r="E16" s="14"/>
    </row>
    <row r="17" spans="1:5" ht="15">
      <c r="A17" s="114" t="s">
        <v>44</v>
      </c>
      <c r="B17" s="114"/>
      <c r="C17" s="114"/>
      <c r="D17" s="114"/>
      <c r="E17" s="114"/>
    </row>
    <row r="18" spans="1:5" ht="15">
      <c r="A18" s="115" t="s">
        <v>80</v>
      </c>
      <c r="B18" s="115"/>
      <c r="C18" s="115"/>
      <c r="D18" s="115"/>
      <c r="E18" s="115"/>
    </row>
    <row r="19" spans="1:5" ht="15.75" thickBot="1">
      <c r="A19" s="9" t="s">
        <v>61</v>
      </c>
      <c r="B19" s="34"/>
      <c r="C19" s="34"/>
      <c r="D19" s="34"/>
      <c r="E19" s="34"/>
    </row>
    <row r="20" spans="2:11" ht="111" customHeight="1">
      <c r="B20" s="9"/>
      <c r="C20" s="9"/>
      <c r="H20" s="36" t="s">
        <v>37</v>
      </c>
      <c r="I20" s="37">
        <v>2019</v>
      </c>
      <c r="J20" s="37"/>
      <c r="K20" s="37" t="s">
        <v>78</v>
      </c>
    </row>
    <row r="21" spans="1:11" ht="48">
      <c r="A21" s="9"/>
      <c r="B21" s="9"/>
      <c r="C21" s="8"/>
      <c r="G21" s="35">
        <v>770</v>
      </c>
      <c r="H21" s="40" t="s">
        <v>42</v>
      </c>
      <c r="I21" s="41" t="s">
        <v>51</v>
      </c>
      <c r="J21" s="41"/>
      <c r="K21" s="53">
        <v>0</v>
      </c>
    </row>
    <row r="22" spans="7:13" ht="72">
      <c r="G22" s="112">
        <v>776</v>
      </c>
      <c r="H22" s="40" t="s">
        <v>39</v>
      </c>
      <c r="I22" s="41" t="s">
        <v>53</v>
      </c>
      <c r="J22" s="80">
        <f>K22*75/100</f>
        <v>0</v>
      </c>
      <c r="K22" s="53">
        <v>0</v>
      </c>
      <c r="L22" s="113"/>
      <c r="M22" s="79"/>
    </row>
    <row r="23" spans="7:13" ht="16.5">
      <c r="G23" s="112"/>
      <c r="H23" s="40"/>
      <c r="I23" s="41" t="s">
        <v>54</v>
      </c>
      <c r="J23" s="80">
        <f>K22*15/100</f>
        <v>0</v>
      </c>
      <c r="K23" s="53"/>
      <c r="L23" s="113"/>
      <c r="M23" s="77"/>
    </row>
    <row r="24" spans="7:13" ht="16.5">
      <c r="G24" s="112"/>
      <c r="H24" s="40"/>
      <c r="I24" s="41" t="s">
        <v>55</v>
      </c>
      <c r="J24" s="80">
        <f>K22*10/100</f>
        <v>0</v>
      </c>
      <c r="K24" s="53"/>
      <c r="L24" s="113"/>
      <c r="M24" s="77"/>
    </row>
    <row r="25" spans="7:12" ht="60">
      <c r="G25" s="112"/>
      <c r="H25" s="40" t="s">
        <v>40</v>
      </c>
      <c r="I25" s="41" t="s">
        <v>52</v>
      </c>
      <c r="J25" s="41"/>
      <c r="K25" s="53">
        <v>0</v>
      </c>
      <c r="L25" s="112"/>
    </row>
    <row r="26" spans="7:12" ht="72">
      <c r="G26" s="112"/>
      <c r="H26" s="40" t="s">
        <v>41</v>
      </c>
      <c r="I26" s="41" t="s">
        <v>52</v>
      </c>
      <c r="J26" s="41"/>
      <c r="K26" s="53">
        <v>0</v>
      </c>
      <c r="L26" s="112"/>
    </row>
    <row r="27" spans="8:11" ht="17.25" thickBot="1">
      <c r="H27" s="38" t="s">
        <v>38</v>
      </c>
      <c r="I27" s="39">
        <f>SUM(I21:I26)</f>
        <v>0</v>
      </c>
      <c r="J27" s="78"/>
      <c r="K27" s="55">
        <f>K21+K22+K25+K26</f>
        <v>0</v>
      </c>
    </row>
    <row r="28" spans="11:13" ht="16.5">
      <c r="K28" s="57">
        <f>K22+K25+K26</f>
        <v>0</v>
      </c>
      <c r="L28" s="56"/>
      <c r="M28" s="14">
        <f>L28+L29</f>
        <v>0</v>
      </c>
    </row>
    <row r="29" ht="15">
      <c r="M29" t="s">
        <v>48</v>
      </c>
    </row>
    <row r="30" spans="11:12" ht="16.5">
      <c r="K30" s="55">
        <f>K28*87.5/100</f>
        <v>0</v>
      </c>
      <c r="L30" t="s">
        <v>46</v>
      </c>
    </row>
    <row r="31" spans="11:12" ht="16.5">
      <c r="K31" s="55">
        <f>K28*12.5/100</f>
        <v>0</v>
      </c>
      <c r="L31" t="s">
        <v>45</v>
      </c>
    </row>
    <row r="33" spans="8:11" ht="15">
      <c r="H33" s="112" t="s">
        <v>56</v>
      </c>
      <c r="I33" s="81">
        <f>K22</f>
        <v>0</v>
      </c>
      <c r="J33" s="82">
        <f>I33*75/100</f>
        <v>0</v>
      </c>
      <c r="K33" s="70" t="s">
        <v>45</v>
      </c>
    </row>
    <row r="34" spans="8:11" ht="15">
      <c r="H34" s="112"/>
      <c r="I34" s="70"/>
      <c r="J34" s="82">
        <f>I33*15/100</f>
        <v>0</v>
      </c>
      <c r="K34" s="70" t="s">
        <v>57</v>
      </c>
    </row>
    <row r="35" spans="8:11" ht="15">
      <c r="H35" s="112"/>
      <c r="I35" s="70"/>
      <c r="J35" s="82">
        <f>I33*10/100</f>
        <v>0</v>
      </c>
      <c r="K35" s="70" t="s">
        <v>58</v>
      </c>
    </row>
    <row r="36" spans="8:11" ht="15">
      <c r="H36" s="112"/>
      <c r="I36" s="70"/>
      <c r="J36" s="82">
        <f>J33+J34+J35</f>
        <v>0</v>
      </c>
      <c r="K36" s="83">
        <v>1195</v>
      </c>
    </row>
    <row r="37" spans="8:11" ht="15">
      <c r="H37" s="112"/>
      <c r="I37" s="70"/>
      <c r="J37" s="70"/>
      <c r="K37" s="70"/>
    </row>
    <row r="38" spans="8:11" ht="15">
      <c r="H38" s="112"/>
      <c r="I38" s="70"/>
      <c r="J38" s="70"/>
      <c r="K38" s="70"/>
    </row>
    <row r="39" spans="8:11" ht="15">
      <c r="H39" s="112"/>
      <c r="I39" s="81">
        <f>K26</f>
        <v>0</v>
      </c>
      <c r="J39" s="82">
        <f>I39*75/100</f>
        <v>0</v>
      </c>
      <c r="K39" s="70" t="s">
        <v>45</v>
      </c>
    </row>
    <row r="40" spans="8:11" ht="15">
      <c r="H40" s="112"/>
      <c r="I40" s="70"/>
      <c r="J40" s="82">
        <f>I39*15/100</f>
        <v>0</v>
      </c>
      <c r="K40" s="70" t="s">
        <v>57</v>
      </c>
    </row>
    <row r="41" spans="8:11" ht="15">
      <c r="H41" s="112"/>
      <c r="I41" s="70"/>
      <c r="J41" s="82">
        <f>I39*10/100</f>
        <v>0</v>
      </c>
      <c r="K41" s="70" t="s">
        <v>58</v>
      </c>
    </row>
    <row r="42" spans="8:11" ht="15">
      <c r="H42" s="112"/>
      <c r="I42" s="70"/>
      <c r="J42" s="82">
        <f>J39+J40+J41</f>
        <v>0</v>
      </c>
      <c r="K42" s="83">
        <v>1194</v>
      </c>
    </row>
    <row r="43" spans="8:11" ht="15">
      <c r="H43" s="112"/>
      <c r="I43" s="70"/>
      <c r="J43" s="70"/>
      <c r="K43" s="70"/>
    </row>
    <row r="44" spans="8:11" ht="15">
      <c r="H44" s="112"/>
      <c r="I44" s="70"/>
      <c r="J44" s="70"/>
      <c r="K44" s="70"/>
    </row>
    <row r="45" spans="8:11" ht="15">
      <c r="H45" s="112"/>
      <c r="I45" s="81">
        <f>K25</f>
        <v>0</v>
      </c>
      <c r="J45" s="82">
        <f>I45*75/100</f>
        <v>0</v>
      </c>
      <c r="K45" s="70" t="s">
        <v>45</v>
      </c>
    </row>
    <row r="46" spans="8:11" ht="15">
      <c r="H46" s="112"/>
      <c r="I46" s="70"/>
      <c r="J46" s="82">
        <f>I45*15/100</f>
        <v>0</v>
      </c>
      <c r="K46" s="70" t="s">
        <v>57</v>
      </c>
    </row>
    <row r="47" spans="8:11" ht="15">
      <c r="H47" s="112"/>
      <c r="I47" s="70"/>
      <c r="J47" s="82">
        <f>I45*10/100</f>
        <v>0</v>
      </c>
      <c r="K47" s="70" t="s">
        <v>58</v>
      </c>
    </row>
    <row r="48" spans="8:11" ht="15">
      <c r="H48" s="112"/>
      <c r="I48" s="70"/>
      <c r="J48" s="82">
        <f>J45+J46+J47</f>
        <v>0</v>
      </c>
      <c r="K48" s="83">
        <v>1196</v>
      </c>
    </row>
  </sheetData>
  <sheetProtection/>
  <mergeCells count="13">
    <mergeCell ref="H33:H48"/>
    <mergeCell ref="L22:L26"/>
    <mergeCell ref="G22:G26"/>
    <mergeCell ref="A17:E17"/>
    <mergeCell ref="A18:E18"/>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2020-02-10T15:41:57Z</cp:lastPrinted>
  <dcterms:created xsi:type="dcterms:W3CDTF">2008-08-26T19:35:11Z</dcterms:created>
  <dcterms:modified xsi:type="dcterms:W3CDTF">2020-02-10T22:11:16Z</dcterms:modified>
  <cp:category/>
  <cp:version/>
  <cp:contentType/>
  <cp:contentStatus/>
</cp:coreProperties>
</file>